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mel-fps\finance\RATES\Calculators\"/>
    </mc:Choice>
  </mc:AlternateContent>
  <xr:revisionPtr revIDLastSave="0" documentId="13_ncr:1_{0E4B614B-A432-4BFF-B75C-6362C1473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25" sheetId="1" r:id="rId1"/>
    <sheet name="Pro rata bi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D31" i="1" l="1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9" i="2"/>
  <c r="F9" i="2"/>
  <c r="E9" i="2"/>
  <c r="D9" i="2"/>
  <c r="C9" i="2"/>
  <c r="G8" i="2"/>
  <c r="F8" i="2"/>
  <c r="E8" i="2"/>
  <c r="D8" i="2"/>
  <c r="C8" i="2"/>
  <c r="G7" i="2"/>
  <c r="F7" i="2"/>
  <c r="E7" i="2"/>
  <c r="D7" i="2"/>
  <c r="C7" i="2"/>
  <c r="G6" i="2"/>
  <c r="F6" i="2"/>
  <c r="E6" i="2"/>
  <c r="D6" i="2"/>
  <c r="C6" i="2"/>
  <c r="G5" i="2"/>
  <c r="F5" i="2"/>
  <c r="E5" i="2"/>
  <c r="D5" i="2"/>
  <c r="C5" i="2"/>
  <c r="G4" i="2"/>
  <c r="F4" i="2"/>
  <c r="E4" i="2"/>
  <c r="D4" i="2"/>
  <c r="C4" i="2"/>
  <c r="G3" i="2"/>
  <c r="F3" i="2"/>
  <c r="E3" i="2"/>
  <c r="D3" i="2"/>
  <c r="C3" i="2"/>
  <c r="N15" i="1"/>
  <c r="N14" i="1"/>
  <c r="N13" i="1"/>
  <c r="N12" i="1"/>
  <c r="N11" i="1"/>
  <c r="N10" i="1"/>
  <c r="N9" i="1"/>
  <c r="I9" i="1" s="1"/>
  <c r="F17" i="1"/>
  <c r="F14" i="1"/>
  <c r="I10" i="1" l="1"/>
  <c r="I14" i="1"/>
  <c r="D16" i="1"/>
  <c r="J16" i="1" s="1"/>
  <c r="D17" i="1"/>
  <c r="J17" i="1" s="1"/>
  <c r="D9" i="1"/>
  <c r="J9" i="1" s="1"/>
  <c r="D10" i="1"/>
  <c r="D11" i="1"/>
  <c r="J11" i="1" s="1"/>
  <c r="D12" i="1"/>
  <c r="J12" i="1" s="1"/>
  <c r="D13" i="1"/>
  <c r="J13" i="1" s="1"/>
  <c r="D14" i="1"/>
  <c r="D15" i="1"/>
  <c r="J15" i="1" s="1"/>
  <c r="D18" i="1"/>
  <c r="J18" i="1" s="1"/>
  <c r="J14" i="1" l="1"/>
  <c r="J10" i="1"/>
</calcChain>
</file>

<file path=xl/sharedStrings.xml><?xml version="1.0" encoding="utf-8"?>
<sst xmlns="http://schemas.openxmlformats.org/spreadsheetml/2006/main" count="93" uniqueCount="71">
  <si>
    <t>Municipal Charge</t>
  </si>
  <si>
    <t>Rate</t>
  </si>
  <si>
    <t>Insert the CIV value here</t>
  </si>
  <si>
    <t>Extractive Industry</t>
  </si>
  <si>
    <t>Rural Rebate</t>
  </si>
  <si>
    <t>Total rate</t>
  </si>
  <si>
    <t>Pensioner Rebate</t>
  </si>
  <si>
    <t>Service Options</t>
  </si>
  <si>
    <t>July</t>
  </si>
  <si>
    <t>August</t>
  </si>
  <si>
    <t>September</t>
  </si>
  <si>
    <t>October</t>
  </si>
  <si>
    <t>November</t>
  </si>
  <si>
    <t>December</t>
  </si>
  <si>
    <t>Red</t>
  </si>
  <si>
    <t>Green</t>
  </si>
  <si>
    <t>Yellow</t>
  </si>
  <si>
    <t>A</t>
  </si>
  <si>
    <t>B</t>
  </si>
  <si>
    <t>C</t>
  </si>
  <si>
    <t>D</t>
  </si>
  <si>
    <t>E</t>
  </si>
  <si>
    <t>-</t>
  </si>
  <si>
    <t>F</t>
  </si>
  <si>
    <t>February</t>
  </si>
  <si>
    <t>March</t>
  </si>
  <si>
    <t>April</t>
  </si>
  <si>
    <t>May</t>
  </si>
  <si>
    <t>June</t>
  </si>
  <si>
    <t>Additional</t>
  </si>
  <si>
    <t>Rate Differential</t>
  </si>
  <si>
    <t>A (5)</t>
  </si>
  <si>
    <t>B (6)</t>
  </si>
  <si>
    <t>C (7)</t>
  </si>
  <si>
    <t>D (8)</t>
  </si>
  <si>
    <t>E (9)</t>
  </si>
  <si>
    <t>F (10)</t>
  </si>
  <si>
    <t>Pension Rebate</t>
  </si>
  <si>
    <t>Government</t>
  </si>
  <si>
    <t>Council</t>
  </si>
  <si>
    <t>Maximum</t>
  </si>
  <si>
    <t>Retirement Village</t>
  </si>
  <si>
    <t>Waste Charge</t>
  </si>
  <si>
    <t>Waste Charges</t>
  </si>
  <si>
    <t>January</t>
  </si>
  <si>
    <t>Rural - 10 and above Hectares</t>
  </si>
  <si>
    <t>General Rate</t>
  </si>
  <si>
    <t>Vacant Land</t>
  </si>
  <si>
    <t>Commercial/Industrial Developed</t>
  </si>
  <si>
    <t>Commercial/Industrial Vacant</t>
  </si>
  <si>
    <t>Rural Living - 2 up to 10 Hectares</t>
  </si>
  <si>
    <t>Development Land Rural Rebate</t>
  </si>
  <si>
    <t>Variable Rate FSL</t>
  </si>
  <si>
    <t>Total FSL</t>
  </si>
  <si>
    <t>N/A</t>
  </si>
  <si>
    <t>Fire Levy</t>
  </si>
  <si>
    <t>Urban Growth Land</t>
  </si>
  <si>
    <t>Rural Rebate capped at $10,000</t>
  </si>
  <si>
    <t>FSL
Type from column N</t>
  </si>
  <si>
    <t>Will vary</t>
  </si>
  <si>
    <t xml:space="preserve">Fixed Rate FSL </t>
  </si>
  <si>
    <t>Additional
 Bin (11,12,13,14)</t>
  </si>
  <si>
    <t>Residential - R</t>
  </si>
  <si>
    <t>Commercial - C</t>
  </si>
  <si>
    <t>Industrial - I</t>
  </si>
  <si>
    <t>Primary Production - PP</t>
  </si>
  <si>
    <t>Public Benefit - PB</t>
  </si>
  <si>
    <t>Vacant (Industrial/Commercial) - V</t>
  </si>
  <si>
    <t>Public Benefit Fixed - PBF</t>
  </si>
  <si>
    <t>Rate Zone</t>
  </si>
  <si>
    <t>Rate Calculation  for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</si>
</sst>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00000"/>
    <numFmt numFmtId="166" formatCode="&quot;$&quot;#,##0.00"/>
    <numFmt numFmtId="167" formatCode="_(&quot;$&quot;* #,##0_);_(&quot;$&quot;* \(#,##0\);_(&quot;$&quot;* &quot;-&quot;??_);_(@_)"/>
    <numFmt numFmtId="168" formatCode="0.000000"/>
    <numFmt numFmtId="169" formatCode="0.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167" fontId="2" fillId="0" borderId="1" xfId="1" applyNumberFormat="1" applyFon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2" xfId="0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0" fillId="2" borderId="7" xfId="0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horizontal="center" wrapText="1"/>
    </xf>
    <xf numFmtId="3" fontId="2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2" xfId="0" applyFont="1" applyFill="1" applyBorder="1" applyAlignment="1" applyProtection="1">
      <alignment horizontal="center"/>
      <protection locked="0"/>
    </xf>
    <xf numFmtId="164" fontId="0" fillId="2" borderId="16" xfId="1" applyFont="1" applyFill="1" applyBorder="1"/>
    <xf numFmtId="164" fontId="5" fillId="2" borderId="17" xfId="1" applyFont="1" applyFill="1" applyBorder="1"/>
    <xf numFmtId="0" fontId="10" fillId="0" borderId="0" xfId="0" applyFont="1" applyProtection="1">
      <protection locked="0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24" xfId="0" applyFont="1" applyBorder="1" applyProtection="1">
      <protection locked="0"/>
    </xf>
    <xf numFmtId="0" fontId="5" fillId="0" borderId="0" xfId="0" applyFont="1" applyBorder="1" applyProtection="1">
      <protection locked="0"/>
    </xf>
    <xf numFmtId="1" fontId="0" fillId="0" borderId="0" xfId="0" applyNumberFormat="1"/>
    <xf numFmtId="9" fontId="0" fillId="0" borderId="0" xfId="2" applyFont="1"/>
    <xf numFmtId="166" fontId="0" fillId="0" borderId="0" xfId="0" applyNumberFormat="1" applyProtection="1">
      <protection locked="0"/>
    </xf>
    <xf numFmtId="0" fontId="5" fillId="2" borderId="18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2" applyNumberFormat="1" applyFont="1" applyAlignment="1">
      <alignment horizontal="right"/>
    </xf>
    <xf numFmtId="0" fontId="5" fillId="0" borderId="0" xfId="2" applyNumberFormat="1" applyFont="1" applyAlignment="1">
      <alignment horizontal="right" wrapText="1"/>
    </xf>
    <xf numFmtId="168" fontId="3" fillId="0" borderId="0" xfId="2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9" fontId="2" fillId="0" borderId="0" xfId="2" applyFont="1" applyProtection="1">
      <protection locked="0"/>
    </xf>
    <xf numFmtId="167" fontId="6" fillId="0" borderId="0" xfId="0" applyNumberFormat="1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0" xfId="2" applyNumberFormat="1" applyFont="1" applyAlignment="1">
      <alignment horizontal="right" wrapText="1"/>
    </xf>
    <xf numFmtId="168" fontId="3" fillId="0" borderId="0" xfId="2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2" fontId="2" fillId="0" borderId="0" xfId="2" applyNumberFormat="1" applyFont="1" applyProtection="1">
      <protection locked="0"/>
    </xf>
    <xf numFmtId="0" fontId="5" fillId="0" borderId="5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165" fontId="5" fillId="6" borderId="5" xfId="0" applyNumberFormat="1" applyFont="1" applyFill="1" applyBorder="1" applyProtection="1"/>
    <xf numFmtId="166" fontId="5" fillId="6" borderId="5" xfId="0" applyNumberFormat="1" applyFont="1" applyFill="1" applyBorder="1" applyProtection="1">
      <protection locked="0"/>
    </xf>
    <xf numFmtId="166" fontId="5" fillId="6" borderId="5" xfId="1" applyNumberFormat="1" applyFont="1" applyFill="1" applyBorder="1" applyProtection="1"/>
    <xf numFmtId="164" fontId="5" fillId="6" borderId="5" xfId="1" applyFont="1" applyFill="1" applyBorder="1" applyProtection="1">
      <protection locked="0"/>
    </xf>
    <xf numFmtId="166" fontId="5" fillId="6" borderId="6" xfId="0" applyNumberFormat="1" applyFont="1" applyFill="1" applyBorder="1" applyProtection="1">
      <protection locked="0"/>
    </xf>
    <xf numFmtId="0" fontId="5" fillId="6" borderId="7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2" fillId="6" borderId="26" xfId="0" applyFont="1" applyFill="1" applyBorder="1" applyProtection="1">
      <protection locked="0"/>
    </xf>
    <xf numFmtId="0" fontId="0" fillId="6" borderId="25" xfId="0" applyFill="1" applyBorder="1" applyProtection="1">
      <protection locked="0"/>
    </xf>
    <xf numFmtId="166" fontId="5" fillId="6" borderId="5" xfId="1" applyNumberFormat="1" applyFont="1" applyFill="1" applyBorder="1" applyProtection="1">
      <protection locked="0"/>
    </xf>
    <xf numFmtId="0" fontId="2" fillId="6" borderId="14" xfId="0" applyFont="1" applyFill="1" applyBorder="1" applyProtection="1">
      <protection locked="0"/>
    </xf>
    <xf numFmtId="0" fontId="0" fillId="6" borderId="14" xfId="0" applyFill="1" applyBorder="1" applyProtection="1">
      <protection locked="0"/>
    </xf>
    <xf numFmtId="165" fontId="6" fillId="0" borderId="5" xfId="0" applyNumberFormat="1" applyFont="1" applyFill="1" applyBorder="1" applyProtection="1"/>
    <xf numFmtId="166" fontId="0" fillId="0" borderId="5" xfId="0" applyNumberFormat="1" applyFill="1" applyBorder="1" applyProtection="1">
      <protection locked="0"/>
    </xf>
    <xf numFmtId="164" fontId="0" fillId="0" borderId="5" xfId="1" applyFont="1" applyFill="1" applyBorder="1" applyProtection="1">
      <protection locked="0"/>
    </xf>
    <xf numFmtId="166" fontId="5" fillId="0" borderId="6" xfId="0" applyNumberFormat="1" applyFont="1" applyFill="1" applyBorder="1" applyProtection="1">
      <protection locked="0"/>
    </xf>
    <xf numFmtId="166" fontId="0" fillId="0" borderId="5" xfId="1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center"/>
    </xf>
    <xf numFmtId="166" fontId="0" fillId="0" borderId="5" xfId="0" applyNumberFormat="1" applyFill="1" applyBorder="1"/>
    <xf numFmtId="0" fontId="5" fillId="6" borderId="7" xfId="0" applyFont="1" applyFill="1" applyBorder="1" applyAlignment="1">
      <alignment horizontal="center"/>
    </xf>
    <xf numFmtId="166" fontId="0" fillId="6" borderId="5" xfId="0" applyNumberFormat="1" applyFill="1" applyBorder="1"/>
    <xf numFmtId="166" fontId="0" fillId="6" borderId="6" xfId="0" applyNumberFormat="1" applyFill="1" applyBorder="1"/>
    <xf numFmtId="166" fontId="6" fillId="0" borderId="5" xfId="0" applyNumberFormat="1" applyFont="1" applyFill="1" applyBorder="1"/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66" fontId="0" fillId="6" borderId="11" xfId="0" applyNumberFormat="1" applyFill="1" applyBorder="1"/>
    <xf numFmtId="166" fontId="0" fillId="6" borderId="8" xfId="0" applyNumberFormat="1" applyFill="1" applyBorder="1"/>
    <xf numFmtId="166" fontId="6" fillId="0" borderId="6" xfId="0" applyNumberFormat="1" applyFont="1" applyFill="1" applyBorder="1"/>
    <xf numFmtId="0" fontId="2" fillId="2" borderId="23" xfId="0" applyFont="1" applyFill="1" applyBorder="1" applyAlignment="1">
      <alignment horizontal="center" wrapText="1"/>
    </xf>
    <xf numFmtId="0" fontId="5" fillId="2" borderId="27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2" fillId="6" borderId="5" xfId="1" applyFont="1" applyFill="1" applyBorder="1" applyProtection="1">
      <protection locked="0"/>
    </xf>
    <xf numFmtId="0" fontId="5" fillId="2" borderId="21" xfId="0" applyFont="1" applyFill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right" wrapText="1"/>
    </xf>
    <xf numFmtId="169" fontId="2" fillId="0" borderId="0" xfId="0" applyNumberFormat="1" applyFont="1" applyAlignment="1">
      <alignment horizontal="right" wrapText="1"/>
    </xf>
    <xf numFmtId="0" fontId="0" fillId="0" borderId="0" xfId="0" applyBorder="1"/>
    <xf numFmtId="0" fontId="12" fillId="0" borderId="0" xfId="0" applyFont="1" applyProtection="1">
      <protection locked="0"/>
    </xf>
    <xf numFmtId="164" fontId="2" fillId="6" borderId="29" xfId="1" applyFont="1" applyFill="1" applyBorder="1" applyProtection="1">
      <protection locked="0"/>
    </xf>
    <xf numFmtId="164" fontId="0" fillId="0" borderId="29" xfId="1" applyFont="1" applyFill="1" applyBorder="1" applyProtection="1">
      <protection locked="0"/>
    </xf>
    <xf numFmtId="164" fontId="5" fillId="6" borderId="29" xfId="1" applyFont="1" applyFill="1" applyBorder="1" applyProtection="1">
      <protection locked="0"/>
    </xf>
    <xf numFmtId="166" fontId="5" fillId="6" borderId="29" xfId="1" applyNumberFormat="1" applyFon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wrapText="1"/>
      <protection locked="0"/>
    </xf>
    <xf numFmtId="164" fontId="2" fillId="6" borderId="5" xfId="1" applyFont="1" applyFill="1" applyBorder="1" applyAlignment="1" applyProtection="1">
      <alignment horizontal="center"/>
      <protection locked="0"/>
    </xf>
    <xf numFmtId="164" fontId="0" fillId="0" borderId="5" xfId="1" applyFont="1" applyFill="1" applyBorder="1" applyAlignment="1" applyProtection="1">
      <alignment horizontal="center"/>
      <protection locked="0"/>
    </xf>
    <xf numFmtId="166" fontId="2" fillId="6" borderId="5" xfId="1" applyNumberFormat="1" applyFont="1" applyFill="1" applyBorder="1" applyProtection="1">
      <protection locked="0"/>
    </xf>
    <xf numFmtId="0" fontId="12" fillId="0" borderId="0" xfId="0" applyFont="1" applyAlignment="1">
      <alignment horizontal="center"/>
    </xf>
    <xf numFmtId="166" fontId="8" fillId="0" borderId="0" xfId="0" applyNumberFormat="1" applyFont="1" applyProtection="1"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</cellXfs>
  <cellStyles count="7">
    <cellStyle name="Comma 2" xfId="4" xr:uid="{F2F6DDB2-F2D8-4749-9883-CDBCC0775B6E}"/>
    <cellStyle name="Currency" xfId="1" builtinId="4"/>
    <cellStyle name="Currency 2" xfId="5" xr:uid="{86302B9B-C1BA-47E6-99A8-43AA33FE4013}"/>
    <cellStyle name="Normal" xfId="0" builtinId="0"/>
    <cellStyle name="Normal 2" xfId="3" xr:uid="{53ED6346-22CE-4109-B7E9-9D2BE870B145}"/>
    <cellStyle name="Percent" xfId="2" builtinId="5"/>
    <cellStyle name="Percent 2" xfId="6" xr:uid="{3E722F7F-7EDF-466D-8633-A0B8DE7A010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</xdr:row>
      <xdr:rowOff>85725</xdr:rowOff>
    </xdr:from>
    <xdr:to>
      <xdr:col>3</xdr:col>
      <xdr:colOff>638175</xdr:colOff>
      <xdr:row>5</xdr:row>
      <xdr:rowOff>85725</xdr:rowOff>
    </xdr:to>
    <xdr:sp macro="" textlink="">
      <xdr:nvSpPr>
        <xdr:cNvPr id="1118" name="Line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2343150" y="11144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852170</xdr:colOff>
      <xdr:row>4</xdr:row>
      <xdr:rowOff>41821</xdr:rowOff>
    </xdr:to>
    <xdr:pic>
      <xdr:nvPicPr>
        <xdr:cNvPr id="7" name="Picture 10" descr="ColourLogoRG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57020" cy="8990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3"/>
  <sheetViews>
    <sheetView tabSelected="1" workbookViewId="0">
      <selection activeCell="L33" sqref="L33"/>
    </sheetView>
  </sheetViews>
  <sheetFormatPr defaultColWidth="9.140625" defaultRowHeight="12.75" x14ac:dyDescent="0.2"/>
  <cols>
    <col min="1" max="1" width="10.5703125" style="3" customWidth="1"/>
    <col min="2" max="2" width="19.85546875" style="3" customWidth="1"/>
    <col min="3" max="3" width="14.7109375" style="3" customWidth="1"/>
    <col min="4" max="4" width="11.5703125" style="2" customWidth="1"/>
    <col min="5" max="5" width="11.140625" style="3" customWidth="1"/>
    <col min="6" max="6" width="10.85546875" style="2" bestFit="1" customWidth="1"/>
    <col min="7" max="7" width="11" style="3" customWidth="1"/>
    <col min="8" max="9" width="10.28515625" style="3" customWidth="1"/>
    <col min="10" max="10" width="15.140625" style="3" customWidth="1"/>
    <col min="11" max="11" width="32.7109375" style="3" bestFit="1" customWidth="1"/>
    <col min="12" max="12" width="10.85546875" style="3" bestFit="1" customWidth="1"/>
    <col min="13" max="13" width="9.28515625" style="3" bestFit="1" customWidth="1"/>
    <col min="14" max="14" width="9.7109375" style="3" bestFit="1" customWidth="1"/>
    <col min="15" max="16384" width="9.140625" style="3"/>
  </cols>
  <sheetData>
    <row r="1" spans="1:15" ht="29.25" customHeight="1" x14ac:dyDescent="0.25">
      <c r="C1" s="35" t="s">
        <v>70</v>
      </c>
    </row>
    <row r="2" spans="1:15" x14ac:dyDescent="0.2">
      <c r="D2" s="1"/>
    </row>
    <row r="3" spans="1:15" x14ac:dyDescent="0.2">
      <c r="D3" s="1"/>
      <c r="E3" s="5"/>
      <c r="H3" s="6"/>
      <c r="I3" s="6"/>
      <c r="J3" s="6"/>
      <c r="L3" s="43"/>
    </row>
    <row r="4" spans="1:15" x14ac:dyDescent="0.2">
      <c r="D4" s="1"/>
      <c r="G4" s="6"/>
      <c r="H4" s="6"/>
      <c r="I4" s="6"/>
      <c r="J4" s="6"/>
    </row>
    <row r="5" spans="1:15" x14ac:dyDescent="0.2">
      <c r="D5" s="1"/>
      <c r="E5" s="7"/>
      <c r="G5" s="5"/>
      <c r="H5" s="6"/>
      <c r="I5" s="6"/>
      <c r="J5" s="118"/>
    </row>
    <row r="6" spans="1:15" ht="13.5" thickBot="1" x14ac:dyDescent="0.25">
      <c r="B6" s="4" t="s">
        <v>2</v>
      </c>
      <c r="E6" s="8">
        <v>420000</v>
      </c>
      <c r="G6" s="6" t="s">
        <v>57</v>
      </c>
      <c r="H6" s="6"/>
      <c r="I6" s="6"/>
    </row>
    <row r="7" spans="1:15" ht="13.5" thickBot="1" x14ac:dyDescent="0.25">
      <c r="E7" s="9"/>
      <c r="L7" s="108"/>
      <c r="M7" s="108"/>
    </row>
    <row r="8" spans="1:15" s="10" customFormat="1" ht="38.25" x14ac:dyDescent="0.2">
      <c r="A8" s="119"/>
      <c r="B8" s="120"/>
      <c r="C8" s="24" t="s">
        <v>30</v>
      </c>
      <c r="D8" s="25" t="s">
        <v>1</v>
      </c>
      <c r="E8" s="24" t="s">
        <v>0</v>
      </c>
      <c r="F8" s="26" t="s">
        <v>4</v>
      </c>
      <c r="G8" s="27" t="s">
        <v>42</v>
      </c>
      <c r="H8" s="27" t="s">
        <v>6</v>
      </c>
      <c r="I8" s="113" t="s">
        <v>58</v>
      </c>
      <c r="J8" s="28" t="s">
        <v>5</v>
      </c>
      <c r="K8" s="45" t="s">
        <v>69</v>
      </c>
      <c r="L8" s="46" t="s">
        <v>60</v>
      </c>
      <c r="M8" s="46" t="s">
        <v>52</v>
      </c>
      <c r="N8" s="46" t="s">
        <v>53</v>
      </c>
      <c r="O8" s="46"/>
    </row>
    <row r="9" spans="1:15" s="7" customFormat="1" x14ac:dyDescent="0.2">
      <c r="A9" s="67" t="s">
        <v>46</v>
      </c>
      <c r="B9" s="68"/>
      <c r="C9" s="69">
        <v>2.2079000000000001E-3</v>
      </c>
      <c r="D9" s="70">
        <f>C9*$E$6</f>
        <v>927.31799999999998</v>
      </c>
      <c r="E9" s="71">
        <v>164</v>
      </c>
      <c r="F9" s="114" t="s">
        <v>54</v>
      </c>
      <c r="G9" s="102">
        <v>300</v>
      </c>
      <c r="H9" s="102"/>
      <c r="I9" s="109">
        <f>N9</f>
        <v>168.54</v>
      </c>
      <c r="J9" s="73">
        <f>SUM(D9:I9)</f>
        <v>1559.8579999999999</v>
      </c>
      <c r="K9" s="57" t="s">
        <v>62</v>
      </c>
      <c r="L9" s="47">
        <v>132</v>
      </c>
      <c r="M9" s="49">
        <v>8.7000000000000001E-5</v>
      </c>
      <c r="N9" s="58">
        <f>M9*E6+L9</f>
        <v>168.54</v>
      </c>
      <c r="O9" s="51"/>
    </row>
    <row r="10" spans="1:15" x14ac:dyDescent="0.2">
      <c r="A10" s="60" t="s">
        <v>47</v>
      </c>
      <c r="B10" s="61"/>
      <c r="C10" s="81">
        <v>3.3119E-3</v>
      </c>
      <c r="D10" s="82">
        <f t="shared" ref="D10:D18" si="0">C10*$E$6</f>
        <v>1390.998</v>
      </c>
      <c r="E10" s="82">
        <v>164</v>
      </c>
      <c r="F10" s="115" t="s">
        <v>54</v>
      </c>
      <c r="G10" s="83"/>
      <c r="H10" s="83"/>
      <c r="I10" s="110">
        <f>N9</f>
        <v>168.54</v>
      </c>
      <c r="J10" s="84">
        <f t="shared" ref="J10:J18" si="1">SUM(D10:I10)</f>
        <v>1723.538</v>
      </c>
      <c r="K10" s="57" t="s">
        <v>63</v>
      </c>
      <c r="L10" s="55">
        <v>267</v>
      </c>
      <c r="M10" s="49">
        <v>6.6399999999999999E-4</v>
      </c>
      <c r="N10" s="58">
        <f>M10*E6+L10</f>
        <v>545.88</v>
      </c>
      <c r="O10" s="52"/>
    </row>
    <row r="11" spans="1:15" x14ac:dyDescent="0.2">
      <c r="A11" s="74" t="s">
        <v>41</v>
      </c>
      <c r="B11" s="68"/>
      <c r="C11" s="69">
        <v>1.8767E-3</v>
      </c>
      <c r="D11" s="70">
        <f t="shared" si="0"/>
        <v>788.21400000000006</v>
      </c>
      <c r="E11" s="71">
        <v>164</v>
      </c>
      <c r="F11" s="114" t="s">
        <v>54</v>
      </c>
      <c r="G11" s="72"/>
      <c r="H11" s="72"/>
      <c r="I11" s="111"/>
      <c r="J11" s="73">
        <f t="shared" si="1"/>
        <v>952.21400000000006</v>
      </c>
      <c r="K11" s="57" t="s">
        <v>64</v>
      </c>
      <c r="L11" s="55">
        <v>267</v>
      </c>
      <c r="M11" s="49">
        <v>8.1099999999999998E-4</v>
      </c>
      <c r="N11" s="58">
        <f>M11*E6+L11</f>
        <v>607.62</v>
      </c>
      <c r="O11" s="52"/>
    </row>
    <row r="12" spans="1:15" s="7" customFormat="1" x14ac:dyDescent="0.2">
      <c r="A12" s="62" t="s">
        <v>48</v>
      </c>
      <c r="B12" s="59"/>
      <c r="C12" s="81">
        <v>3.5325999999999999E-3</v>
      </c>
      <c r="D12" s="82">
        <f t="shared" si="0"/>
        <v>1483.692</v>
      </c>
      <c r="E12" s="82">
        <v>164</v>
      </c>
      <c r="F12" s="115" t="s">
        <v>54</v>
      </c>
      <c r="G12" s="83"/>
      <c r="H12" s="83"/>
      <c r="I12" s="110"/>
      <c r="J12" s="84">
        <f t="shared" si="1"/>
        <v>1647.692</v>
      </c>
      <c r="K12" s="57" t="s">
        <v>65</v>
      </c>
      <c r="L12" s="55">
        <v>267</v>
      </c>
      <c r="M12" s="49">
        <v>2.8699999999999998E-4</v>
      </c>
      <c r="N12" s="58">
        <f>M12*E6+L12</f>
        <v>387.53999999999996</v>
      </c>
      <c r="O12" s="52"/>
    </row>
    <row r="13" spans="1:15" x14ac:dyDescent="0.2">
      <c r="A13" s="67" t="s">
        <v>49</v>
      </c>
      <c r="B13" s="75"/>
      <c r="C13" s="69">
        <v>4.4158000000000001E-3</v>
      </c>
      <c r="D13" s="70">
        <f t="shared" si="0"/>
        <v>1854.636</v>
      </c>
      <c r="E13" s="71">
        <v>164</v>
      </c>
      <c r="F13" s="114" t="s">
        <v>54</v>
      </c>
      <c r="G13" s="72"/>
      <c r="H13" s="72"/>
      <c r="I13" s="111"/>
      <c r="J13" s="73">
        <f t="shared" si="1"/>
        <v>2018.636</v>
      </c>
      <c r="K13" s="57" t="s">
        <v>66</v>
      </c>
      <c r="L13" s="55">
        <v>267</v>
      </c>
      <c r="M13" s="49">
        <v>5.7000000000000003E-5</v>
      </c>
      <c r="N13" s="58">
        <f>M13*E6+L13</f>
        <v>290.94</v>
      </c>
      <c r="O13" s="52"/>
    </row>
    <row r="14" spans="1:15" s="7" customFormat="1" x14ac:dyDescent="0.2">
      <c r="A14" s="63" t="s">
        <v>50</v>
      </c>
      <c r="B14" s="64"/>
      <c r="C14" s="81">
        <v>1.9870999999999999E-3</v>
      </c>
      <c r="D14" s="82">
        <f t="shared" si="0"/>
        <v>834.58199999999999</v>
      </c>
      <c r="E14" s="82">
        <v>164</v>
      </c>
      <c r="F14" s="85">
        <f>-E6*C14*0.25</f>
        <v>-208.6455</v>
      </c>
      <c r="G14" s="83"/>
      <c r="H14" s="83"/>
      <c r="I14" s="110">
        <f>N9</f>
        <v>168.54</v>
      </c>
      <c r="J14" s="84">
        <f t="shared" si="1"/>
        <v>958.47649999999999</v>
      </c>
      <c r="K14" s="57" t="s">
        <v>67</v>
      </c>
      <c r="L14" s="55">
        <v>267</v>
      </c>
      <c r="M14" s="49">
        <v>2.9E-4</v>
      </c>
      <c r="N14" s="58">
        <f>M14*E6+L14</f>
        <v>388.8</v>
      </c>
      <c r="O14" s="52"/>
    </row>
    <row r="15" spans="1:15" x14ac:dyDescent="0.2">
      <c r="A15" s="76" t="s">
        <v>45</v>
      </c>
      <c r="B15" s="77"/>
      <c r="C15" s="69">
        <v>1.5897000000000001E-3</v>
      </c>
      <c r="D15" s="70">
        <f t="shared" si="0"/>
        <v>667.67400000000009</v>
      </c>
      <c r="E15" s="71">
        <v>164</v>
      </c>
      <c r="F15" s="116">
        <f>-E6*C15*0.5</f>
        <v>-333.83700000000005</v>
      </c>
      <c r="G15" s="72"/>
      <c r="H15" s="72"/>
      <c r="I15" s="111">
        <v>797.95</v>
      </c>
      <c r="J15" s="73">
        <f t="shared" si="1"/>
        <v>1295.787</v>
      </c>
      <c r="K15" s="57" t="s">
        <v>68</v>
      </c>
      <c r="L15" s="55">
        <v>267</v>
      </c>
      <c r="M15" s="56" t="s">
        <v>54</v>
      </c>
      <c r="N15" s="58">
        <f>L15</f>
        <v>267</v>
      </c>
      <c r="O15" s="52"/>
    </row>
    <row r="16" spans="1:15" s="40" customFormat="1" x14ac:dyDescent="0.2">
      <c r="A16" s="65" t="s">
        <v>56</v>
      </c>
      <c r="B16" s="66"/>
      <c r="C16" s="81">
        <v>1.6559000000000001E-3</v>
      </c>
      <c r="D16" s="82">
        <f>C16*$E$6</f>
        <v>695.47800000000007</v>
      </c>
      <c r="E16" s="82">
        <v>164</v>
      </c>
      <c r="F16" s="85">
        <f>-E6*C16*0.25</f>
        <v>-173.86950000000002</v>
      </c>
      <c r="G16" s="83"/>
      <c r="H16" s="83"/>
      <c r="I16" s="110"/>
      <c r="J16" s="84">
        <f t="shared" si="1"/>
        <v>685.60850000000005</v>
      </c>
      <c r="K16" s="54"/>
      <c r="L16" s="48"/>
      <c r="M16" s="49"/>
      <c r="N16" s="50"/>
      <c r="O16" s="52"/>
    </row>
    <row r="17" spans="1:75" s="40" customFormat="1" x14ac:dyDescent="0.2">
      <c r="A17" s="79" t="s">
        <v>51</v>
      </c>
      <c r="B17" s="80"/>
      <c r="C17" s="69">
        <v>2.2079000000000001E-3</v>
      </c>
      <c r="D17" s="70">
        <f t="shared" ref="D17" si="2">C17*$E$6</f>
        <v>927.31799999999998</v>
      </c>
      <c r="E17" s="71">
        <v>164</v>
      </c>
      <c r="F17" s="78">
        <f>-E6*C17*0.25</f>
        <v>-231.8295</v>
      </c>
      <c r="G17" s="72"/>
      <c r="H17" s="78"/>
      <c r="I17" s="112"/>
      <c r="J17" s="73">
        <f t="shared" si="1"/>
        <v>859.48849999999993</v>
      </c>
      <c r="K17" s="54"/>
      <c r="L17" s="48"/>
      <c r="M17" s="49"/>
      <c r="N17" s="50"/>
      <c r="O17" s="52"/>
    </row>
    <row r="18" spans="1:75" s="39" customFormat="1" x14ac:dyDescent="0.2">
      <c r="A18" s="63" t="s">
        <v>3</v>
      </c>
      <c r="B18" s="59"/>
      <c r="C18" s="81">
        <v>6.3588000000000004E-3</v>
      </c>
      <c r="D18" s="82">
        <f t="shared" si="0"/>
        <v>2670.6960000000004</v>
      </c>
      <c r="E18" s="82">
        <v>164</v>
      </c>
      <c r="F18" s="115" t="s">
        <v>54</v>
      </c>
      <c r="G18" s="83"/>
      <c r="H18" s="83"/>
      <c r="I18" s="110"/>
      <c r="J18" s="84">
        <f t="shared" si="1"/>
        <v>2834.6960000000004</v>
      </c>
      <c r="K18" s="53"/>
      <c r="L18" s="48"/>
      <c r="M18" s="49"/>
      <c r="N18" s="50"/>
      <c r="O18" s="52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</row>
    <row r="19" spans="1:75" x14ac:dyDescent="0.2">
      <c r="I19" s="3" t="s">
        <v>59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</row>
    <row r="20" spans="1:75" ht="13.5" thickBot="1" x14ac:dyDescent="0.25">
      <c r="H20" s="107"/>
      <c r="I20" s="107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</row>
    <row r="21" spans="1:75" x14ac:dyDescent="0.2">
      <c r="A21" s="11"/>
      <c r="B21" s="44" t="s">
        <v>43</v>
      </c>
      <c r="C21" s="103" t="s">
        <v>7</v>
      </c>
      <c r="D21" s="14" t="s">
        <v>14</v>
      </c>
      <c r="E21" s="15" t="s">
        <v>15</v>
      </c>
      <c r="F21" s="16" t="s">
        <v>16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</row>
    <row r="22" spans="1:75" x14ac:dyDescent="0.2">
      <c r="A22" s="88" t="s">
        <v>17</v>
      </c>
      <c r="B22" s="89">
        <v>300</v>
      </c>
      <c r="C22" s="29" t="s">
        <v>31</v>
      </c>
      <c r="D22" s="14">
        <v>120</v>
      </c>
      <c r="E22" s="15">
        <v>240</v>
      </c>
      <c r="F22" s="16">
        <v>240</v>
      </c>
      <c r="P22" s="100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</row>
    <row r="23" spans="1:75" x14ac:dyDescent="0.2">
      <c r="A23" s="86" t="s">
        <v>18</v>
      </c>
      <c r="B23" s="91">
        <v>300</v>
      </c>
      <c r="C23" s="29" t="s">
        <v>32</v>
      </c>
      <c r="D23" s="14">
        <v>80</v>
      </c>
      <c r="E23" s="15">
        <v>240</v>
      </c>
      <c r="F23" s="16">
        <v>240</v>
      </c>
      <c r="J23" s="43"/>
      <c r="P23" s="41"/>
    </row>
    <row r="24" spans="1:75" x14ac:dyDescent="0.2">
      <c r="A24" s="88" t="s">
        <v>19</v>
      </c>
      <c r="B24" s="89">
        <v>300</v>
      </c>
      <c r="C24" s="30" t="s">
        <v>33</v>
      </c>
      <c r="D24" s="17">
        <v>120</v>
      </c>
      <c r="E24" s="18">
        <v>120</v>
      </c>
      <c r="F24" s="19">
        <v>240</v>
      </c>
      <c r="P24" s="41"/>
    </row>
    <row r="25" spans="1:75" x14ac:dyDescent="0.2">
      <c r="A25" s="86" t="s">
        <v>20</v>
      </c>
      <c r="B25" s="87">
        <v>300</v>
      </c>
      <c r="C25" s="29" t="s">
        <v>34</v>
      </c>
      <c r="D25" s="14">
        <v>80</v>
      </c>
      <c r="E25" s="15">
        <v>120</v>
      </c>
      <c r="F25" s="16">
        <v>240</v>
      </c>
      <c r="P25" s="41"/>
    </row>
    <row r="26" spans="1:75" x14ac:dyDescent="0.2">
      <c r="A26" s="88" t="s">
        <v>21</v>
      </c>
      <c r="B26" s="89">
        <v>300</v>
      </c>
      <c r="C26" s="29" t="s">
        <v>35</v>
      </c>
      <c r="D26" s="14">
        <v>120</v>
      </c>
      <c r="E26" s="15" t="s">
        <v>22</v>
      </c>
      <c r="F26" s="16">
        <v>240</v>
      </c>
      <c r="J26"/>
      <c r="K26"/>
      <c r="L26"/>
      <c r="M26"/>
      <c r="P26" s="41"/>
    </row>
    <row r="27" spans="1:75" ht="13.5" thickBot="1" x14ac:dyDescent="0.25">
      <c r="A27" s="86" t="s">
        <v>23</v>
      </c>
      <c r="B27" s="87">
        <v>300</v>
      </c>
      <c r="C27" s="30" t="s">
        <v>36</v>
      </c>
      <c r="D27" s="14">
        <v>80</v>
      </c>
      <c r="E27" s="15" t="s">
        <v>22</v>
      </c>
      <c r="F27" s="20">
        <v>240</v>
      </c>
      <c r="J27"/>
      <c r="K27"/>
      <c r="L27"/>
      <c r="M27"/>
      <c r="P27" s="41"/>
    </row>
    <row r="28" spans="1:75" ht="39" thickBot="1" x14ac:dyDescent="0.25">
      <c r="A28" s="88" t="s">
        <v>29</v>
      </c>
      <c r="B28" s="89">
        <v>160</v>
      </c>
      <c r="C28" s="97" t="s">
        <v>61</v>
      </c>
      <c r="D28" s="3"/>
      <c r="J28"/>
      <c r="K28"/>
      <c r="L28"/>
      <c r="M28"/>
      <c r="P28" s="41"/>
    </row>
    <row r="29" spans="1:75" ht="13.5" thickBot="1" x14ac:dyDescent="0.25">
      <c r="D29"/>
      <c r="F29" s="3"/>
      <c r="J29"/>
      <c r="K29"/>
      <c r="L29"/>
      <c r="M29"/>
    </row>
    <row r="30" spans="1:75" ht="13.5" thickBot="1" x14ac:dyDescent="0.25">
      <c r="B30" s="22" t="s">
        <v>37</v>
      </c>
      <c r="D30" s="31" t="s">
        <v>40</v>
      </c>
      <c r="F30" s="3"/>
      <c r="J30"/>
      <c r="K30"/>
      <c r="L30"/>
      <c r="M30"/>
    </row>
    <row r="31" spans="1:75" ht="13.5" thickBot="1" x14ac:dyDescent="0.25">
      <c r="A31" s="101" t="s">
        <v>55</v>
      </c>
      <c r="B31" s="98" t="s">
        <v>38</v>
      </c>
      <c r="C31" s="32" t="s">
        <v>39</v>
      </c>
      <c r="D31" s="34">
        <f>SUM(A32:C32)</f>
        <v>399.5</v>
      </c>
      <c r="F31" s="3"/>
      <c r="J31"/>
      <c r="K31"/>
      <c r="L31"/>
      <c r="M31"/>
    </row>
    <row r="32" spans="1:75" ht="13.5" thickBot="1" x14ac:dyDescent="0.25">
      <c r="A32" s="33">
        <v>50</v>
      </c>
      <c r="B32" s="33">
        <v>259.5</v>
      </c>
      <c r="C32" s="33">
        <v>90</v>
      </c>
      <c r="D32"/>
      <c r="F32" s="3"/>
      <c r="J32"/>
      <c r="K32"/>
      <c r="L32"/>
      <c r="M32"/>
    </row>
    <row r="33" spans="1:14" x14ac:dyDescent="0.2">
      <c r="A33"/>
      <c r="B33" s="117"/>
      <c r="C33"/>
      <c r="D33" s="3"/>
      <c r="F33" s="3"/>
      <c r="J33"/>
      <c r="K33"/>
      <c r="L33"/>
      <c r="M33"/>
    </row>
    <row r="34" spans="1:14" x14ac:dyDescent="0.2">
      <c r="D34" s="3"/>
      <c r="F34" s="104"/>
      <c r="J34"/>
      <c r="K34"/>
      <c r="L34"/>
      <c r="M34"/>
    </row>
    <row r="35" spans="1:14" x14ac:dyDescent="0.2">
      <c r="D35" s="3"/>
      <c r="F35" s="104"/>
      <c r="J35"/>
      <c r="K35"/>
      <c r="L35"/>
      <c r="M35"/>
      <c r="N35"/>
    </row>
    <row r="36" spans="1:14" x14ac:dyDescent="0.2">
      <c r="F36" s="104"/>
      <c r="G36" s="105"/>
      <c r="H36" s="106"/>
      <c r="I36" s="106"/>
      <c r="J36"/>
      <c r="K36"/>
      <c r="L36"/>
      <c r="M36"/>
      <c r="N36"/>
    </row>
    <row r="37" spans="1:14" x14ac:dyDescent="0.2">
      <c r="F37" s="104"/>
      <c r="G37" s="105"/>
      <c r="H37" s="106"/>
      <c r="I37" s="106"/>
      <c r="J37" s="36"/>
      <c r="K37"/>
      <c r="L37"/>
      <c r="M37"/>
      <c r="N37"/>
    </row>
    <row r="38" spans="1:14" x14ac:dyDescent="0.2">
      <c r="F38" s="104"/>
      <c r="G38" s="105"/>
      <c r="H38" s="106"/>
      <c r="I38" s="106"/>
      <c r="J38" s="36"/>
    </row>
    <row r="39" spans="1:14" x14ac:dyDescent="0.2">
      <c r="J39" s="36"/>
    </row>
    <row r="40" spans="1:14" x14ac:dyDescent="0.2">
      <c r="J40" s="36"/>
    </row>
    <row r="41" spans="1:14" x14ac:dyDescent="0.2">
      <c r="J41" s="36"/>
    </row>
    <row r="42" spans="1:14" x14ac:dyDescent="0.2">
      <c r="J42" s="37"/>
    </row>
    <row r="43" spans="1:14" x14ac:dyDescent="0.2">
      <c r="J43" s="38"/>
    </row>
  </sheetData>
  <mergeCells count="1">
    <mergeCell ref="A8:B8"/>
  </mergeCells>
  <phoneticPr fontId="0" type="noConversion"/>
  <printOptions gridLines="1" gridLinesSet="0"/>
  <pageMargins left="0.16" right="0.2" top="0.41" bottom="0.38" header="0.16" footer="0.16"/>
  <pageSetup paperSize="9" orientation="landscape" horizontalDpi="4294967293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B10" sqref="B10"/>
    </sheetView>
  </sheetViews>
  <sheetFormatPr defaultRowHeight="12.75" x14ac:dyDescent="0.2"/>
  <cols>
    <col min="1" max="1" width="18.7109375" customWidth="1"/>
    <col min="2" max="4" width="9.28515625" bestFit="1" customWidth="1"/>
    <col min="7" max="7" width="10.28515625" bestFit="1" customWidth="1"/>
  </cols>
  <sheetData>
    <row r="1" spans="1:7" x14ac:dyDescent="0.2">
      <c r="A1" s="121" t="s">
        <v>43</v>
      </c>
      <c r="B1" s="122"/>
      <c r="C1" s="122"/>
      <c r="D1" s="122"/>
      <c r="E1" s="122"/>
      <c r="F1" s="122"/>
      <c r="G1" s="123"/>
    </row>
    <row r="2" spans="1:7" x14ac:dyDescent="0.2">
      <c r="A2" s="11"/>
      <c r="B2" s="12" t="s">
        <v>8</v>
      </c>
      <c r="C2" s="12" t="s">
        <v>9</v>
      </c>
      <c r="D2" s="12" t="s">
        <v>10</v>
      </c>
      <c r="E2" s="12" t="s">
        <v>11</v>
      </c>
      <c r="F2" s="12" t="s">
        <v>12</v>
      </c>
      <c r="G2" s="13" t="s">
        <v>13</v>
      </c>
    </row>
    <row r="3" spans="1:7" x14ac:dyDescent="0.2">
      <c r="A3" s="88" t="s">
        <v>17</v>
      </c>
      <c r="B3" s="89">
        <v>300</v>
      </c>
      <c r="C3" s="89">
        <f>B3/365*334</f>
        <v>274.52054794520546</v>
      </c>
      <c r="D3" s="89">
        <f>B3/365*304</f>
        <v>249.86301369863011</v>
      </c>
      <c r="E3" s="89">
        <f>B3/365*273</f>
        <v>224.38356164383561</v>
      </c>
      <c r="F3" s="89">
        <f>B3/365*243</f>
        <v>199.72602739726025</v>
      </c>
      <c r="G3" s="90">
        <f>B3/365*212</f>
        <v>174.24657534246575</v>
      </c>
    </row>
    <row r="4" spans="1:7" x14ac:dyDescent="0.2">
      <c r="A4" s="86" t="s">
        <v>18</v>
      </c>
      <c r="B4" s="91">
        <v>300</v>
      </c>
      <c r="C4" s="91">
        <f t="shared" ref="C4:C9" si="0">B4/365*334</f>
        <v>274.52054794520546</v>
      </c>
      <c r="D4" s="91">
        <f t="shared" ref="D4:D9" si="1">B4/365*304</f>
        <v>249.86301369863011</v>
      </c>
      <c r="E4" s="91">
        <f t="shared" ref="E4:E9" si="2">B4/365*273</f>
        <v>224.38356164383561</v>
      </c>
      <c r="F4" s="91">
        <f t="shared" ref="F4:F9" si="3">B4/365*243</f>
        <v>199.72602739726025</v>
      </c>
      <c r="G4" s="91">
        <f t="shared" ref="G4:G9" si="4">B4/365*212</f>
        <v>174.24657534246575</v>
      </c>
    </row>
    <row r="5" spans="1:7" x14ac:dyDescent="0.2">
      <c r="A5" s="88" t="s">
        <v>19</v>
      </c>
      <c r="B5" s="89">
        <v>300</v>
      </c>
      <c r="C5" s="89">
        <f t="shared" si="0"/>
        <v>274.52054794520546</v>
      </c>
      <c r="D5" s="89">
        <f t="shared" si="1"/>
        <v>249.86301369863011</v>
      </c>
      <c r="E5" s="89">
        <f t="shared" si="2"/>
        <v>224.38356164383561</v>
      </c>
      <c r="F5" s="89">
        <f t="shared" si="3"/>
        <v>199.72602739726025</v>
      </c>
      <c r="G5" s="90">
        <f t="shared" si="4"/>
        <v>174.24657534246575</v>
      </c>
    </row>
    <row r="6" spans="1:7" x14ac:dyDescent="0.2">
      <c r="A6" s="86" t="s">
        <v>20</v>
      </c>
      <c r="B6" s="87">
        <v>300</v>
      </c>
      <c r="C6" s="91">
        <f t="shared" si="0"/>
        <v>274.52054794520546</v>
      </c>
      <c r="D6" s="91">
        <f t="shared" si="1"/>
        <v>249.86301369863011</v>
      </c>
      <c r="E6" s="91">
        <f t="shared" si="2"/>
        <v>224.38356164383561</v>
      </c>
      <c r="F6" s="91">
        <f t="shared" si="3"/>
        <v>199.72602739726025</v>
      </c>
      <c r="G6" s="91">
        <f t="shared" si="4"/>
        <v>174.24657534246575</v>
      </c>
    </row>
    <row r="7" spans="1:7" x14ac:dyDescent="0.2">
      <c r="A7" s="88" t="s">
        <v>21</v>
      </c>
      <c r="B7" s="89">
        <v>300</v>
      </c>
      <c r="C7" s="89">
        <f t="shared" si="0"/>
        <v>274.52054794520546</v>
      </c>
      <c r="D7" s="89">
        <f t="shared" si="1"/>
        <v>249.86301369863011</v>
      </c>
      <c r="E7" s="89">
        <f t="shared" si="2"/>
        <v>224.38356164383561</v>
      </c>
      <c r="F7" s="89">
        <f t="shared" si="3"/>
        <v>199.72602739726025</v>
      </c>
      <c r="G7" s="90">
        <f t="shared" si="4"/>
        <v>174.24657534246575</v>
      </c>
    </row>
    <row r="8" spans="1:7" x14ac:dyDescent="0.2">
      <c r="A8" s="86" t="s">
        <v>23</v>
      </c>
      <c r="B8" s="87">
        <v>300</v>
      </c>
      <c r="C8" s="91">
        <f t="shared" si="0"/>
        <v>274.52054794520546</v>
      </c>
      <c r="D8" s="91">
        <f t="shared" si="1"/>
        <v>249.86301369863011</v>
      </c>
      <c r="E8" s="91">
        <f t="shared" si="2"/>
        <v>224.38356164383561</v>
      </c>
      <c r="F8" s="91">
        <f t="shared" si="3"/>
        <v>199.72602739726025</v>
      </c>
      <c r="G8" s="91">
        <f t="shared" si="4"/>
        <v>174.24657534246575</v>
      </c>
    </row>
    <row r="9" spans="1:7" x14ac:dyDescent="0.2">
      <c r="A9" s="88" t="s">
        <v>29</v>
      </c>
      <c r="B9" s="89">
        <v>160</v>
      </c>
      <c r="C9" s="89">
        <f t="shared" si="0"/>
        <v>146.41095890410958</v>
      </c>
      <c r="D9" s="89">
        <f t="shared" si="1"/>
        <v>133.26027397260273</v>
      </c>
      <c r="E9" s="89">
        <f t="shared" si="2"/>
        <v>119.67123287671232</v>
      </c>
      <c r="F9" s="89">
        <f t="shared" si="3"/>
        <v>106.52054794520548</v>
      </c>
      <c r="G9" s="90">
        <f t="shared" si="4"/>
        <v>92.93150684931507</v>
      </c>
    </row>
    <row r="10" spans="1:7" x14ac:dyDescent="0.2">
      <c r="A10" s="21"/>
      <c r="B10" s="22" t="s">
        <v>44</v>
      </c>
      <c r="C10" s="22" t="s">
        <v>24</v>
      </c>
      <c r="D10" s="22" t="s">
        <v>25</v>
      </c>
      <c r="E10" s="22" t="s">
        <v>26</v>
      </c>
      <c r="F10" s="22" t="s">
        <v>27</v>
      </c>
      <c r="G10" s="23" t="s">
        <v>28</v>
      </c>
    </row>
    <row r="11" spans="1:7" x14ac:dyDescent="0.2">
      <c r="A11" s="88" t="s">
        <v>17</v>
      </c>
      <c r="B11" s="89">
        <f>B3/365*181</f>
        <v>148.76712328767121</v>
      </c>
      <c r="C11" s="89">
        <f>B3/365*153</f>
        <v>125.75342465753424</v>
      </c>
      <c r="D11" s="89">
        <f>B3/365*122</f>
        <v>100.27397260273972</v>
      </c>
      <c r="E11" s="89">
        <f>B3/365*92</f>
        <v>75.61643835616438</v>
      </c>
      <c r="F11" s="89">
        <f>B3/365*61</f>
        <v>50.136986301369859</v>
      </c>
      <c r="G11" s="90">
        <f>B3/365*31</f>
        <v>25.479452054794518</v>
      </c>
    </row>
    <row r="12" spans="1:7" x14ac:dyDescent="0.2">
      <c r="A12" s="86" t="s">
        <v>18</v>
      </c>
      <c r="B12" s="91">
        <f t="shared" ref="B12:B17" si="5">B4/365*181</f>
        <v>148.76712328767121</v>
      </c>
      <c r="C12" s="91">
        <f t="shared" ref="C12:C17" si="6">B4/365*153</f>
        <v>125.75342465753424</v>
      </c>
      <c r="D12" s="91">
        <f t="shared" ref="D12:D17" si="7">B4/365*122</f>
        <v>100.27397260273972</v>
      </c>
      <c r="E12" s="91">
        <f t="shared" ref="E12:E17" si="8">B4/365*92</f>
        <v>75.61643835616438</v>
      </c>
      <c r="F12" s="91">
        <f t="shared" ref="F12:F17" si="9">B4/365*61</f>
        <v>50.136986301369859</v>
      </c>
      <c r="G12" s="91">
        <f t="shared" ref="G12:G17" si="10">B4/365*31</f>
        <v>25.479452054794518</v>
      </c>
    </row>
    <row r="13" spans="1:7" x14ac:dyDescent="0.2">
      <c r="A13" s="88" t="s">
        <v>19</v>
      </c>
      <c r="B13" s="89">
        <f t="shared" si="5"/>
        <v>148.76712328767121</v>
      </c>
      <c r="C13" s="89">
        <f t="shared" si="6"/>
        <v>125.75342465753424</v>
      </c>
      <c r="D13" s="89">
        <f t="shared" si="7"/>
        <v>100.27397260273972</v>
      </c>
      <c r="E13" s="89">
        <f t="shared" si="8"/>
        <v>75.61643835616438</v>
      </c>
      <c r="F13" s="89">
        <f t="shared" si="9"/>
        <v>50.136986301369859</v>
      </c>
      <c r="G13" s="90">
        <f t="shared" si="10"/>
        <v>25.479452054794518</v>
      </c>
    </row>
    <row r="14" spans="1:7" x14ac:dyDescent="0.2">
      <c r="A14" s="86" t="s">
        <v>20</v>
      </c>
      <c r="B14" s="91">
        <f t="shared" si="5"/>
        <v>148.76712328767121</v>
      </c>
      <c r="C14" s="91">
        <f t="shared" si="6"/>
        <v>125.75342465753424</v>
      </c>
      <c r="D14" s="91">
        <f t="shared" si="7"/>
        <v>100.27397260273972</v>
      </c>
      <c r="E14" s="91">
        <f t="shared" si="8"/>
        <v>75.61643835616438</v>
      </c>
      <c r="F14" s="91">
        <f t="shared" si="9"/>
        <v>50.136986301369859</v>
      </c>
      <c r="G14" s="91">
        <f t="shared" si="10"/>
        <v>25.479452054794518</v>
      </c>
    </row>
    <row r="15" spans="1:7" x14ac:dyDescent="0.2">
      <c r="A15" s="92" t="s">
        <v>21</v>
      </c>
      <c r="B15" s="89">
        <f t="shared" si="5"/>
        <v>148.76712328767121</v>
      </c>
      <c r="C15" s="89">
        <f t="shared" si="6"/>
        <v>125.75342465753424</v>
      </c>
      <c r="D15" s="89">
        <f t="shared" si="7"/>
        <v>100.27397260273972</v>
      </c>
      <c r="E15" s="89">
        <f t="shared" si="8"/>
        <v>75.61643835616438</v>
      </c>
      <c r="F15" s="89">
        <f t="shared" si="9"/>
        <v>50.136986301369859</v>
      </c>
      <c r="G15" s="90">
        <f t="shared" si="10"/>
        <v>25.479452054794518</v>
      </c>
    </row>
    <row r="16" spans="1:7" x14ac:dyDescent="0.2">
      <c r="A16" s="86" t="s">
        <v>23</v>
      </c>
      <c r="B16" s="91">
        <f t="shared" si="5"/>
        <v>148.76712328767121</v>
      </c>
      <c r="C16" s="91">
        <f t="shared" si="6"/>
        <v>125.75342465753424</v>
      </c>
      <c r="D16" s="91">
        <f t="shared" si="7"/>
        <v>100.27397260273972</v>
      </c>
      <c r="E16" s="91">
        <f t="shared" si="8"/>
        <v>75.61643835616438</v>
      </c>
      <c r="F16" s="91">
        <f t="shared" si="9"/>
        <v>50.136986301369859</v>
      </c>
      <c r="G16" s="96">
        <f t="shared" si="10"/>
        <v>25.479452054794518</v>
      </c>
    </row>
    <row r="17" spans="1:7" ht="13.5" thickBot="1" x14ac:dyDescent="0.25">
      <c r="A17" s="93" t="s">
        <v>29</v>
      </c>
      <c r="B17" s="94">
        <f t="shared" si="5"/>
        <v>79.342465753424648</v>
      </c>
      <c r="C17" s="94">
        <f t="shared" si="6"/>
        <v>67.06849315068493</v>
      </c>
      <c r="D17" s="94">
        <f t="shared" si="7"/>
        <v>53.479452054794521</v>
      </c>
      <c r="E17" s="94">
        <f t="shared" si="8"/>
        <v>40.328767123287669</v>
      </c>
      <c r="F17" s="94">
        <f t="shared" si="9"/>
        <v>26.739726027397261</v>
      </c>
      <c r="G17" s="95">
        <f t="shared" si="10"/>
        <v>13.58904109589041</v>
      </c>
    </row>
    <row r="18" spans="1:7" x14ac:dyDescent="0.2">
      <c r="E18" s="42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2024_25</vt:lpstr>
      <vt:lpstr>Pro rata bins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 calculation</dc:title>
  <dc:creator>Melton Shire Council</dc:creator>
  <cp:lastModifiedBy>Karli Cunningham</cp:lastModifiedBy>
  <cp:lastPrinted>2013-02-26T22:34:17Z</cp:lastPrinted>
  <dcterms:created xsi:type="dcterms:W3CDTF">1999-08-26T23:19:38Z</dcterms:created>
  <dcterms:modified xsi:type="dcterms:W3CDTF">2024-07-03T00:16:04Z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